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תפעול\רגולציה\מידע סטטיסטי\2020\"/>
    </mc:Choice>
  </mc:AlternateContent>
  <bookViews>
    <workbookView xWindow="0" yWindow="0" windowWidth="17580" windowHeight="7605" tabRatio="861" firstSheet="18" activeTab="21"/>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D12" i="18" l="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5" i="5"/>
  <c r="T35" i="5"/>
  <c r="U35" i="5"/>
  <c r="V35" i="5"/>
  <c r="Q35" i="5" s="1"/>
  <c r="W35" i="5"/>
  <c r="S36" i="5"/>
  <c r="T36" i="5"/>
  <c r="U36" i="5"/>
  <c r="V36" i="5"/>
  <c r="W36" i="5"/>
  <c r="S37" i="5"/>
  <c r="T37" i="5"/>
  <c r="U37" i="5"/>
  <c r="V37" i="5"/>
  <c r="W37" i="5"/>
  <c r="S38" i="5"/>
  <c r="S40" i="5" s="1"/>
  <c r="T38" i="5"/>
  <c r="U38" i="5"/>
  <c r="V38" i="5"/>
  <c r="W38" i="5"/>
  <c r="W40" i="5" s="1"/>
  <c r="S39" i="5"/>
  <c r="T39" i="5"/>
  <c r="U39" i="5"/>
  <c r="V39" i="5"/>
  <c r="Q39" i="5" s="1"/>
  <c r="W39" i="5"/>
  <c r="R36" i="5"/>
  <c r="R37" i="5"/>
  <c r="R38" i="5"/>
  <c r="R40" i="5" s="1"/>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R35" i="5"/>
  <c r="T11"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C17" i="5"/>
  <c r="C18" i="5" s="1"/>
  <c r="E35" i="5"/>
  <c r="F35" i="5"/>
  <c r="G35" i="5"/>
  <c r="H35" i="5"/>
  <c r="I35" i="5"/>
  <c r="E36" i="5"/>
  <c r="F36" i="5"/>
  <c r="G36" i="5"/>
  <c r="C36" i="5" s="1"/>
  <c r="H36" i="5"/>
  <c r="I36" i="5"/>
  <c r="F37" i="5"/>
  <c r="G37" i="5"/>
  <c r="H37" i="5"/>
  <c r="I37" i="5"/>
  <c r="E38" i="5"/>
  <c r="F38" i="5"/>
  <c r="G38" i="5"/>
  <c r="H38" i="5"/>
  <c r="I38" i="5"/>
  <c r="E39" i="5"/>
  <c r="F39" i="5"/>
  <c r="G39" i="5"/>
  <c r="H39" i="5"/>
  <c r="I39" i="5"/>
  <c r="D36" i="5"/>
  <c r="D37" i="5"/>
  <c r="D38" i="5"/>
  <c r="D39" i="5"/>
  <c r="D46" i="5"/>
  <c r="F22" i="10"/>
  <c r="D42" i="5"/>
  <c r="C42" i="5" s="1"/>
  <c r="C44" i="5" s="1"/>
  <c r="D35" i="5"/>
  <c r="F18" i="10"/>
  <c r="F11" i="10"/>
  <c r="W50" i="5"/>
  <c r="R50" i="5"/>
  <c r="K50" i="5"/>
  <c r="W44" i="5"/>
  <c r="V44" i="5"/>
  <c r="S44" i="5"/>
  <c r="O44" i="5"/>
  <c r="N44" i="5"/>
  <c r="K44" i="5"/>
  <c r="J43" i="5"/>
  <c r="V40"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1" i="26"/>
  <c r="R14" i="26"/>
  <c r="T11" i="26"/>
  <c r="R12" i="26"/>
  <c r="Q12" i="26" s="1"/>
  <c r="S11" i="26"/>
  <c r="U11" i="26"/>
  <c r="R13" i="26"/>
  <c r="J18" i="5"/>
  <c r="H11" i="26"/>
  <c r="J11" i="26"/>
  <c r="F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S13" i="10" s="1"/>
  <c r="S16" i="10" s="1"/>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1" i="10"/>
  <c r="H11" i="10"/>
  <c r="H16" i="10" s="1"/>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G10" i="19" s="1"/>
  <c r="K9" i="18"/>
  <c r="K14" i="17"/>
  <c r="K15" i="17"/>
  <c r="D14" i="17"/>
  <c r="E10" i="1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D15" i="17"/>
  <c r="H10" i="11"/>
  <c r="D10" i="11"/>
  <c r="C10" i="11"/>
  <c r="F10" i="11"/>
  <c r="G10" i="11"/>
  <c r="I10" i="11"/>
  <c r="O10" i="19"/>
  <c r="J10" i="19"/>
  <c r="M10" i="19"/>
  <c r="K10" i="19"/>
  <c r="N10" i="19"/>
  <c r="P10" i="19"/>
  <c r="F10" i="19"/>
  <c r="I10" i="19"/>
  <c r="K15" i="8"/>
  <c r="I15" i="8"/>
  <c r="H15" i="8"/>
  <c r="K14" i="8"/>
  <c r="J15" i="8"/>
  <c r="I14" i="8"/>
  <c r="J14" i="8"/>
  <c r="H13" i="8"/>
  <c r="J13" i="8"/>
  <c r="I13" i="8"/>
  <c r="K13" i="8"/>
  <c r="Q10" i="12"/>
  <c r="S10" i="12"/>
  <c r="U10" i="12"/>
  <c r="T10" i="12"/>
  <c r="P20" i="10"/>
  <c r="J10" i="22"/>
  <c r="F10" i="22"/>
  <c r="C10" i="22"/>
  <c r="C22" i="13"/>
  <c r="K106" i="13"/>
  <c r="I25" i="26"/>
  <c r="Q14" i="26"/>
  <c r="K11" i="26"/>
  <c r="G25" i="26"/>
  <c r="S25" i="26"/>
  <c r="H19" i="26"/>
  <c r="Q24" i="26"/>
  <c r="U25" i="26"/>
  <c r="T25" i="26"/>
  <c r="R25" i="26"/>
  <c r="K21" i="26"/>
  <c r="M25" i="26"/>
  <c r="P25" i="26"/>
  <c r="K24" i="26"/>
  <c r="K23" i="26"/>
  <c r="G26" i="10"/>
  <c r="E24" i="26"/>
  <c r="K18" i="26"/>
  <c r="O20" i="10"/>
  <c r="M19" i="26"/>
  <c r="K17" i="26"/>
  <c r="L19" i="26"/>
  <c r="P19" i="26"/>
  <c r="N19" i="26"/>
  <c r="G19" i="26"/>
  <c r="I19" i="26"/>
  <c r="R15" i="26"/>
  <c r="Q13" i="26"/>
  <c r="T15" i="26"/>
  <c r="U15" i="26"/>
  <c r="T16" i="10"/>
  <c r="S15" i="26"/>
  <c r="E13"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S14" i="10"/>
  <c r="W16" i="10"/>
  <c r="X16" i="10"/>
  <c r="U16" i="10"/>
  <c r="S12" i="10"/>
  <c r="S11" i="10"/>
  <c r="S15" i="10"/>
  <c r="Y16" i="10"/>
  <c r="V1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T10" i="21" l="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5" i="5"/>
  <c r="J15" i="26"/>
  <c r="D40" i="5"/>
  <c r="C39" i="5"/>
  <c r="I40" i="5"/>
  <c r="F40" i="5"/>
  <c r="E14" i="26"/>
  <c r="H15" i="26"/>
  <c r="G15" i="26"/>
  <c r="F16" i="10"/>
  <c r="E15" i="10"/>
  <c r="I16" i="10"/>
  <c r="G13" i="10"/>
  <c r="E37" i="5"/>
  <c r="C37" i="5" s="1"/>
  <c r="E14" i="10"/>
  <c r="E13"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G16"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G40" i="5"/>
  <c r="C38" i="5"/>
  <c r="H112" i="13"/>
  <c r="H111" i="13"/>
  <c r="J45" i="13"/>
  <c r="H46" i="13"/>
  <c r="I46" i="13"/>
  <c r="L12" i="10"/>
  <c r="T26" i="10"/>
  <c r="L23" i="10"/>
  <c r="L26" i="10" s="1"/>
  <c r="K110" i="13"/>
  <c r="J105" i="13"/>
  <c r="S20" i="10"/>
  <c r="K34" i="13"/>
  <c r="G102" i="13"/>
  <c r="L99" i="13"/>
  <c r="J18" i="13"/>
  <c r="J34" i="13"/>
  <c r="K101" i="13"/>
  <c r="H102" i="13"/>
  <c r="K99" i="13"/>
  <c r="J25" i="26"/>
  <c r="E11" i="26"/>
  <c r="I15" i="26"/>
  <c r="Q11" i="26"/>
  <c r="Q15" i="26" s="1"/>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T40" i="5"/>
  <c r="Q37" i="5"/>
  <c r="Q40" i="5" s="1"/>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J41" i="3" l="1"/>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AC13" i="24" l="1"/>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<sst xmlns="http://schemas.openxmlformats.org/spreadsheetml/2006/main" count="2486" uniqueCount="536">
  <si>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</si>
  <si>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</si>
  <si>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</si>
  <si>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</si>
  <si>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</si>
  <si>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</si>
  <si>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</si>
  <si>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</si>
  <si>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</si>
  <si>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</si>
  <si>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</si>
  <si>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</si>
  <si>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</si>
  <si>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</si>
  <si>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</si>
  <si>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</si>
  <si>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</si>
  <si>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</si>
  <si>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</si>
  <si>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</si>
  <si>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</si>
  <si>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</si>
  <si>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</si>
  <si>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</si>
  <si>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</si>
  <si>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</si>
  <si>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</si>
  <si>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</si>
  <si>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</si>
  <si>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</si>
  <si>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</si>
  <si>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</si>
  <si>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</si>
  <si>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</si>
  <si>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</si>
  <si>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</si>
  <si>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</si>
  <si>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</si>
  <si>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</si>
  <si>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</si>
  <si>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</si>
  <si>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</si>
  <si>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</si>
  <si>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</si>
  <si>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</si>
  <si>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</si>
  <si>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</si>
  <si>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</si>
  <si>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</si>
  <si>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</si>
  <si>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</si>
  <si>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</si>
  <si>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</si>
  <si>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</si>
  <si>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</si>
  <si>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</si>
  <si>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</si>
  <si>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</si>
  <si>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</si>
  <si>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</si>
  <si>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</si>
  <si>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</si>
  <si>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</si>
  <si>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</si>
  <si>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</si>
  <si>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</si>
  <si>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</si>
  <si>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</si>
  <si>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</si>
  <si>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</si>
  <si>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</si>
  <si>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</si>
  <si>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</si>
  <si>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</si>
  <si>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</si>
  <si>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</si>
  <si>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</si>
  <si>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</si>
  <si>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</si>
  <si>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</si>
  <si>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</si>
  <si>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</si>
  <si>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</si>
  <si>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</si>
  <si>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</si>
  <si>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</si>
  <si>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</si>
  <si>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</si>
  <si>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</si>
  <si>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</si>
  <si>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</si>
  <si>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</si>
  <si>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</si>
  <si>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</si>
  <si>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</si>
  <si>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</si>
  <si>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</si>
  <si>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</si>
  <si>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</si>
  <si>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</si>
  <si>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</si>
  <si>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</si>
  <si>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</si>
  <si>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</si>
  <si>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</si>
  <si>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</si>
  <si>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</si>
  <si>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</si>
  <si>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</si>
  <si>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</si>
  <si>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</si>
  <si>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</si>
  <si>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</si>
  <si>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</si>
  <si>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</si>
  <si>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</si>
  <si>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</si>
  <si>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</si>
  <si>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</si>
  <si>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</si>
  <si>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</si>
  <si>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</si>
  <si>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</si>
  <si>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</si>
  <si>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</si>
  <si>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</si>
  <si>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</si>
  <si>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</si>
  <si>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</si>
  <si>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</si>
  <si>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</si>
  <si>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</si>
  <si>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</si>
  <si>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</si>
  <si>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</si>
  <si>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</si>
  <si>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</si>
  <si>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</si>
  <si>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</si>
  <si>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</si>
  <si>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</si>
  <si>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</si>
  <si>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</si>
  <si>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</si>
  <si>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</si>
  <si>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</si>
  <si>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</si>
  <si>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</si>
  <si>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</si>
  <si>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</si>
  <si>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</si>
  <si>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</si>
  <si>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</si>
  <si>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</si>
  <si>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</si>
  <si>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</si>
  <si>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</si>
  <si>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</si>
  <si>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</si>
  <si>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</si>
  <si>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</si>
  <si>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</si>
  <si>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</si>
  <si>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</si>
  <si>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</si>
  <si>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</si>
  <si>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</si>
  <si>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</si>
  <si>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</si>
  <si>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</si>
  <si>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</si>
  <si>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</si>
  <si>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</si>
  <si>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</si>
  <si>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</si>
  <si>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</si>
  <si>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</si>
  <si>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</si>
  <si>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</si>
  <si>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</si>
  <si>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</si>
  <si>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</si>
  <si>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</si>
  <si>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</si>
  <si>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</si>
  <si>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</si>
  <si>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</si>
  <si>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</si>
  <si>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</si>
  <si>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</si>
  <si>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</si>
  <si>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</si>
  <si>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</si>
  <si>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</si>
  <si>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</si>
  <si>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</si>
  <si>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</si>
  <si>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</si>
  <si>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</si>
  <si>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</si>
  <si>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</si>
  <si>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</si>
  <si>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</si>
  <si>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</si>
  <si>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</si>
  <si>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</si>
  <si>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</si>
  <si>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</si>
  <si>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</si>
  <si>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</si>
  <si>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</si>
  <si>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</si>
  <si>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</si>
  <si>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</si>
  <si>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</si>
  <si>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</si>
  <si>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</si>
  <si>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</si>
  <si>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</si>
  <si>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</si>
  <si>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</si>
  <si>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</si>
  <si>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</si>
  <si>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</si>
  <si>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</si>
  <si>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</si>
  <si>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</si>
  <si>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</si>
  <si>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</si>
  <si>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</si>
  <si>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</si>
  <si>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</si>
  <si>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</si>
  <si>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</si>
  <si>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</si>
  <si>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</si>
  <si>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</si>
  <si>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</si>
  <si>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</si>
  <si>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</si>
  <si>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</si>
  <si>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</si>
  <si>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</si>
  <si>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</si>
  <si>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</si>
  <si>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</si>
  <si>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</si>
  <si>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</si>
  <si>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</si>
  <si>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</si>
  <si>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</si>
  <si>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</si>
  <si>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</si>
  <si>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</si>
  <si>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</si>
  <si>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</si>
  <si>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</si>
  <si>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</si>
  <si>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</si>
  <si>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</si>
  <si>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</si>
  <si>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</si>
  <si>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</si>
  <si>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</si>
  <si>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</si>
  <si>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</si>
  <si>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</si>
  <si>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</si>
  <si>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</si>
  <si>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</si>
  <si>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</si>
  <si>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</si>
  <si>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</si>
  <si>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</si>
  <si>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</si>
  <si>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</si>
  <si>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</si>
  <si>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</si>
  <si>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</si>
  <si>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</si>
  <si>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</si>
  <si>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</si>
  <si>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</si>
  <si>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</si>
  <si>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</si>
  <si>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</si>
  <si>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</si>
  <si>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</si>
  <si>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</si>
  <si>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</si>
  <si>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</si>
  <si>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</si>
  <si>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</si>
  <si>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</si>
  <si>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</si>
  <si>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</si>
  <si>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</si>
  <si>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</si>
  <si>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</si>
  <si>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</si>
  <si>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</si>
  <si>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</si>
  <si>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</si>
  <si>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</si>
  <si>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</si>
  <si>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</si>
  <si>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</si>
  <si>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</si>
  <si>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</si>
  <si>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</si>
  <si>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</si>
  <si>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</si>
  <si>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</si>
  <si>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</si>
  <si>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</si>
  <si>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</si>
  <si>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</si>
  <si>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</si>
  <si>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</si>
  <si>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</si>
  <si>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</si>
  <si>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</si>
  <si>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</si>
  <si>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</si>
  <si>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</si>
  <si>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</si>
  <si>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</si>
  <si>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</si>
  <si>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</si>
  <si>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</si>
  <si>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</si>
  <si>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</si>
  <si>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</si>
  <si>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</si>
  <si>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</si>
  <si>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</si>
  <si>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</si>
  <si>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</si>
  <si>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</si>
  <si>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</si>
  <si>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</si>
  <si>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</si>
  <si>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</si>
  <si>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</si>
  <si>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</si>
  <si>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</si>
  <si>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</si>
  <si>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</si>
  <si>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</si>
  <si>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</si>
  <si>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</si>
  <si>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</si>
  <si>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</si>
  <si>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</si>
  <si>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</si>
  <si>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</si>
  <si>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</si>
  <si>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</si>
  <si>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</si>
  <si>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</si>
  <si>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</si>
  <si>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</si>
  <si>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</si>
  <si>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</si>
  <si>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</si>
  <si>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</si>
  <si>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</si>
  <si>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</si>
  <si>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</si>
  <si>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</si>
  <si>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</si>
  <si>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</si>
  <si>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</si>
  <si>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</si>
  <si>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</si>
  <si>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</si>
  <si>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</si>
  <si>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</si>
  <si>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</si>
  <si>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</si>
  <si>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</si>
  <si>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</si>
  <si>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</si>
  <si>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</si>
  <si>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</si>
  <si>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</si>
  <si>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</si>
  <si>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</si>
  <si>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</si>
  <si>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</si>
  <si>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</si>
  <si>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</si>
  <si>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</si>
  <si>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</si>
  <si>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</si>
  <si>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</si>
  <si>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</si>
  <si>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</si>
  <si>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</si>
  <si>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</si>
  <si>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</si>
  <si>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</si>
  <si>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</si>
  <si>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</si>
  <si>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</si>
  <si>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</si>
  <si>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</si>
  <si>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</si>
  <si>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</si>
  <si>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</si>
  <si>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</si>
  <si>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</si>
  <si>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</si>
  <si>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</si>
  <si>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</si>
  <si>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</si>
  <si>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</si>
  <si>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</si>
  <si>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</si>
  <si>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</si>
  <si>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</si>
  <si>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</si>
  <si>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</si>
  <si>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</si>
  <si>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</si>
  <si>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</si>
  <si>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</si>
  <si>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</si>
  <si>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</si>
  <si>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</si>
  <si>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</si>
  <si>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</si>
  <si>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</si>
  <si>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</si>
  <si>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</si>
  <si>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</si>
  <si>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</si>
  <si>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</si>
  <si>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</si>
  <si>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</si>
  <si>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</si>
  <si>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</si>
  <si>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</si>
  <si>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</si>
  <si>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</si>
  <si>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</si>
  <si>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</si>
  <si>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</si>
  <si>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</si>
  <si>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</si>
  <si>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</si>
  <si>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</si>
  <si>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</si>
  <si>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</si>
  <si>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</si>
  <si>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</si>
  <si>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</si>
  <si>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</si>
  <si>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</si>
  <si>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</si>
  <si>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</si>
  <si>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</si>
  <si>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</si>
  <si>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</si>
  <si>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</si>
  <si>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</si>
  <si>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</si>
  <si>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</si>
  <si>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</si>
  <si>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</si>
  <si>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</si>
  <si>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</si>
  <si>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</si>
  <si>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</si>
  <si>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</si>
  <si>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</si>
  <si>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</si>
  <si>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</si>
  <si>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</si>
  <si>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</si>
  <si>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</si>
  <si>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</si>
  <si>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</si>
  <si>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</si>
  <si>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</si>
  <si>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</si>
  <si>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</si>
  <si>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</si>
  <si>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</si>
  <si>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</si>
  <si>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</si>
  <si>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</si>
  <si>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</si>
  <si>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</si>
  <si>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</si>
  <si>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</si>
  <si>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</si>
  <si>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</si>
  <si>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</si>
  <si>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</si>
  <si>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</si>
  <si>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</si>
  <si>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</si>
  <si>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</si>
  <si>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</si>
  <si>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</si>
  <si>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</si>
  <si>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</si>
  <si>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</si>
  <si>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</si>
  <si>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</si>
  <si>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</si>
  <si>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</si>
  <si>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</si>
  <si>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</si>
  <si>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</si>
  <si>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</si>
  <si>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</si>
  <si>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</si>
  <si>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</si>
  <si>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</si>
  <si>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</si>
  <si>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</si>
  <si>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</si>
  <si>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</si>
  <si>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</si>
  <si>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</si>
  <si>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</si>
  <si>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</si>
  <si>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</si>
  <si>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</si>
  <si>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</si>
  <si>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</si>
  <si>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</si>
  <si>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סוזי מאור</t>
  </si>
  <si>
    <t>052-3800818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</si>
</sst>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N26" sqref="N26"/>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רעות - קרן השתלמות</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92</v>
      </c>
      <c r="E11" s="144"/>
      <c r="F11" s="144"/>
      <c r="G11" s="144"/>
      <c r="H11" s="144"/>
      <c r="I11" s="144"/>
      <c r="J11" s="145"/>
      <c r="K11" s="143"/>
      <c r="L11" s="144"/>
      <c r="M11" s="144"/>
      <c r="N11" s="144"/>
      <c r="O11" s="144"/>
      <c r="P11" s="144"/>
      <c r="Q11" s="146"/>
    </row>
    <row r="12" spans="2:17" ht="25.5" x14ac:dyDescent="0.2">
      <c r="B12" s="60" t="s">
        <v>159</v>
      </c>
      <c r="C12" s="61" t="s">
        <v>160</v>
      </c>
      <c r="D12" s="143">
        <f>6311+58</f>
        <v>6369</v>
      </c>
      <c r="E12" s="144"/>
      <c r="F12" s="144"/>
      <c r="G12" s="144"/>
      <c r="H12" s="144"/>
      <c r="I12" s="147"/>
      <c r="J12" s="148"/>
      <c r="K12" s="143"/>
      <c r="L12" s="144"/>
      <c r="M12" s="144"/>
      <c r="N12" s="144"/>
      <c r="O12" s="144"/>
      <c r="P12" s="144"/>
      <c r="Q12" s="146"/>
    </row>
    <row r="13" spans="2:17" ht="25.5" x14ac:dyDescent="0.2">
      <c r="B13" s="62" t="s">
        <v>161</v>
      </c>
      <c r="C13" s="61" t="s">
        <v>162</v>
      </c>
      <c r="D13" s="143">
        <v>37</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6311</v>
      </c>
      <c r="E14" s="150">
        <v>4547</v>
      </c>
      <c r="F14" s="150">
        <v>1645</v>
      </c>
      <c r="G14" s="150">
        <v>119</v>
      </c>
      <c r="H14" s="150"/>
      <c r="I14" s="151"/>
      <c r="J14" s="152"/>
      <c r="K14" s="149">
        <f>SUM(L14:Q14)</f>
        <v>0</v>
      </c>
      <c r="L14" s="150"/>
      <c r="M14" s="150"/>
      <c r="N14" s="150"/>
      <c r="O14" s="150"/>
      <c r="P14" s="151"/>
      <c r="Q14" s="153"/>
    </row>
    <row r="15" spans="2:17" ht="38.25" x14ac:dyDescent="0.2">
      <c r="B15" s="62" t="s">
        <v>165</v>
      </c>
      <c r="C15" s="61" t="s">
        <v>166</v>
      </c>
      <c r="D15" s="149">
        <f>IF(D11+D12-D14-D13=0,"",D11+D12-D14-D13)</f>
        <v>113</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רעות - קרן השתלמות</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רעות - קרן השתלמות</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E14" sqref="E14:J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רעות - קרן השתלמות</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v>106</v>
      </c>
      <c r="E11" s="144"/>
      <c r="F11" s="144"/>
      <c r="G11" s="144"/>
      <c r="H11" s="154"/>
      <c r="I11" s="147"/>
      <c r="J11" s="144"/>
      <c r="K11" s="143"/>
      <c r="L11" s="144"/>
      <c r="M11" s="144"/>
      <c r="N11" s="144"/>
      <c r="O11" s="144"/>
      <c r="P11" s="147"/>
      <c r="Q11" s="146"/>
      <c r="R11" s="143">
        <v>0</v>
      </c>
      <c r="S11" s="144"/>
      <c r="T11" s="144"/>
      <c r="U11" s="144"/>
      <c r="V11" s="144"/>
      <c r="W11" s="147"/>
      <c r="X11" s="146"/>
    </row>
    <row r="12" spans="2:24" ht="25.5" x14ac:dyDescent="0.2">
      <c r="B12" s="60" t="s">
        <v>159</v>
      </c>
      <c r="C12" s="61" t="s">
        <v>160</v>
      </c>
      <c r="D12" s="143">
        <v>2731</v>
      </c>
      <c r="E12" s="144"/>
      <c r="F12" s="144"/>
      <c r="G12" s="144"/>
      <c r="H12" s="144"/>
      <c r="I12" s="147"/>
      <c r="J12" s="144"/>
      <c r="K12" s="143">
        <v>33</v>
      </c>
      <c r="L12" s="144"/>
      <c r="M12" s="144"/>
      <c r="N12" s="144"/>
      <c r="O12" s="144"/>
      <c r="P12" s="147"/>
      <c r="Q12" s="146"/>
      <c r="R12" s="143">
        <v>500</v>
      </c>
      <c r="S12" s="144"/>
      <c r="T12" s="144"/>
      <c r="U12" s="144"/>
      <c r="V12" s="144"/>
      <c r="W12" s="147"/>
      <c r="X12" s="146"/>
    </row>
    <row r="13" spans="2:24" ht="25.5" x14ac:dyDescent="0.2">
      <c r="B13" s="62" t="s">
        <v>161</v>
      </c>
      <c r="C13" s="61" t="s">
        <v>162</v>
      </c>
      <c r="D13" s="143">
        <v>334</v>
      </c>
      <c r="E13" s="144"/>
      <c r="F13" s="144"/>
      <c r="G13" s="144"/>
      <c r="H13" s="144"/>
      <c r="I13" s="147"/>
      <c r="J13" s="144"/>
      <c r="K13" s="143">
        <v>4</v>
      </c>
      <c r="L13" s="144"/>
      <c r="M13" s="144"/>
      <c r="N13" s="144"/>
      <c r="O13" s="144"/>
      <c r="P13" s="147"/>
      <c r="Q13" s="146"/>
      <c r="R13" s="143">
        <v>7</v>
      </c>
      <c r="S13" s="144"/>
      <c r="T13" s="144"/>
      <c r="U13" s="144"/>
      <c r="V13" s="144"/>
      <c r="W13" s="147"/>
      <c r="X13" s="146"/>
    </row>
    <row r="14" spans="2:24" ht="38.25" x14ac:dyDescent="0.2">
      <c r="B14" s="60" t="s">
        <v>163</v>
      </c>
      <c r="C14" s="61" t="s">
        <v>164</v>
      </c>
      <c r="D14" s="149">
        <f>SUM(E14:J14)</f>
        <v>2342</v>
      </c>
      <c r="E14" s="150">
        <v>2</v>
      </c>
      <c r="F14" s="150">
        <v>2033</v>
      </c>
      <c r="G14" s="150">
        <v>248</v>
      </c>
      <c r="H14" s="150">
        <v>11</v>
      </c>
      <c r="I14" s="151">
        <v>15</v>
      </c>
      <c r="J14" s="153">
        <v>33</v>
      </c>
      <c r="K14" s="149">
        <f>SUM(L14:Q14)</f>
        <v>29</v>
      </c>
      <c r="L14" s="150"/>
      <c r="M14" s="150"/>
      <c r="N14" s="150">
        <v>18</v>
      </c>
      <c r="O14" s="150">
        <v>7</v>
      </c>
      <c r="P14" s="151">
        <v>4</v>
      </c>
      <c r="Q14" s="153"/>
      <c r="R14" s="149">
        <f>SUM(S14:X14)</f>
        <v>493</v>
      </c>
      <c r="S14" s="150">
        <v>189</v>
      </c>
      <c r="T14" s="150">
        <v>242</v>
      </c>
      <c r="U14" s="150">
        <v>61</v>
      </c>
      <c r="V14" s="150">
        <v>1</v>
      </c>
      <c r="W14" s="151"/>
      <c r="X14" s="153"/>
    </row>
    <row r="15" spans="2:24" ht="38.25" x14ac:dyDescent="0.2">
      <c r="B15" s="62" t="s">
        <v>165</v>
      </c>
      <c r="C15" s="61" t="s">
        <v>166</v>
      </c>
      <c r="D15" s="149">
        <f>IF(D11+D12-D14-D13=0,"",D11+D12-D14-D13)</f>
        <v>161</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רעות - קרן השתלמות</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רעות - קרן השתלמות</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רעות - קרן השתלמות</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529</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527</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רעות - קרן השתלמות</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רעות - קרן השתלמות</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446</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4" t="s">
        <v>86</v>
      </c>
      <c r="C25" s="465"/>
      <c r="D25" s="466"/>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9"/>
      <c r="C26" s="439"/>
      <c r="D26" s="439"/>
    </row>
    <row r="27" spans="1:22" x14ac:dyDescent="0.2">
      <c r="A27" s="301"/>
      <c r="B27" s="364" t="s">
        <v>527</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רעות - קרן השתלמות</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0.72048803676121054</v>
      </c>
      <c r="E10" s="116">
        <f>IF('נספח א4 - G'!$D$14=0,"",'נספח א4 - G'!F14/'נספח א4 - G'!$D$14)</f>
        <v>0.2606559974647441</v>
      </c>
      <c r="F10" s="116">
        <f>IF('נספח א4 - G'!$D$14=0,"",'נספח א4 - G'!G14/'נספח א4 - G'!$D$14)</f>
        <v>1.8855965774045316E-2</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J16" sqref="J16"/>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364</v>
      </c>
      <c r="C13" s="218">
        <f>VLOOKUP(B13,'רשימת גופים'!A3:B230,2,0)</f>
        <v>510806870</v>
      </c>
      <c r="D13" s="155" t="s">
        <v>534</v>
      </c>
      <c r="E13" s="156" t="s">
        <v>535</v>
      </c>
      <c r="F13" s="156">
        <v>2020</v>
      </c>
      <c r="G13" s="209" t="s">
        <v>447</v>
      </c>
      <c r="H13" s="383" t="str">
        <f>CONCATENATE("netunim","_",C13,"_",F13,".xlsx")</f>
        <v>netunim_510806870_2020.xlsx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רעות - קרן השתלמות</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רעות - קרן השתלמות</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tabSelected="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רעות - קרן השתלמות</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f>IF('נספח א5 - G'!$D$14=0,"",'נספח א5 - G'!D14/'נספח א5 - G'!$D$14)</f>
        <v>1</v>
      </c>
      <c r="D10" s="116">
        <f>IF('נספח א5 - G'!$D$14=0,"",'נספח א5 - G'!E14/'נספח א5 - G'!$D$14)</f>
        <v>8.5397096498719043E-4</v>
      </c>
      <c r="E10" s="116">
        <f>IF('נספח א5 - G'!$D$14=0,"",'נספח א5 - G'!F14/'נספח א5 - G'!$D$14)</f>
        <v>0.86806148590947907</v>
      </c>
      <c r="F10" s="116">
        <f>IF('נספח א5 - G'!$D$14=0,"",'נספח א5 - G'!G14/'נספח א5 - G'!$D$14)</f>
        <v>0.10589239965841162</v>
      </c>
      <c r="G10" s="116">
        <f>IF('נספח א5 - G'!$D$14=0,"",'נספח א5 - G'!H14/'נספח א5 - G'!$D$14)</f>
        <v>4.696840307429547E-3</v>
      </c>
      <c r="H10" s="116">
        <f>IF('נספח א5 - G'!$D$14=0,"",'נספח א5 - G'!I14/'נספח א5 - G'!$D$14)</f>
        <v>6.4047822374039285E-3</v>
      </c>
      <c r="I10" s="116">
        <f>IF('נספח א5 - G'!$D$14=0,"",'נספח א5 - G'!J14/'נספח א5 - G'!$D$14)</f>
        <v>1.4090520922288642E-2</v>
      </c>
      <c r="J10" s="116">
        <f>IF('נספח א5 - G'!$K$14=0,"",'נספח א5 - G'!K14/'נספח א5 - G'!$K$14)</f>
        <v>1</v>
      </c>
      <c r="K10" s="116">
        <f>IF('נספח א5 - G'!$K$14=0,"",'נספח א5 - G'!L14/'נספח א5 - G'!$K$14)</f>
        <v>0</v>
      </c>
      <c r="L10" s="116">
        <f>IF('נספח א5 - G'!$K$14=0,"",'נספח א5 - G'!M14/'נספח א5 - G'!$K$14)</f>
        <v>0</v>
      </c>
      <c r="M10" s="116">
        <f>IF('נספח א5 - G'!$K$14=0,"",'נספח א5 - G'!N14/'נספח א5 - G'!$K$14)</f>
        <v>0.62068965517241381</v>
      </c>
      <c r="N10" s="116">
        <f>IF('נספח א5 - G'!$K$14=0,"",'נספח א5 - G'!O14/'נספח א5 - G'!$K$14)</f>
        <v>0.2413793103448276</v>
      </c>
      <c r="O10" s="116">
        <f>IF('נספח א5 - G'!$K$14=0,"",'נספח א5 - G'!P14/'נספח א5 - G'!$K$14)</f>
        <v>0.13793103448275862</v>
      </c>
      <c r="P10" s="116">
        <f>IF('נספח א5 - G'!$K$14=0,"",'נספח א5 - G'!Q14/'נספח א5 - G'!$K$14)</f>
        <v>0</v>
      </c>
      <c r="Q10" s="116">
        <f>IF('נספח א5 - G'!$R$14=0,"",'נספח א5 - G'!R14/'נספח א5 - G'!$R$14)</f>
        <v>1</v>
      </c>
      <c r="R10" s="116">
        <f>IF('נספח א5 - G'!$R$14=0,"",'נספח א5 - G'!S14/'נספח א5 - G'!$R$14)</f>
        <v>0.38336713995943206</v>
      </c>
      <c r="S10" s="116">
        <f>IF('נספח א5 - G'!$R$14=0,"",'נספח א5 - G'!T14/'נספח א5 - G'!$R$14)</f>
        <v>0.49087221095334688</v>
      </c>
      <c r="T10" s="116">
        <f>IF('נספח א5 - G'!$R$14=0,"",'נספח א5 - G'!U14/'נספח א5 - G'!$R$14)</f>
        <v>0.12373225152129817</v>
      </c>
      <c r="U10" s="116">
        <f>IF('נספח א5 - G'!$R$14=0,"",'נספח א5 - G'!V14/'נספח א5 - G'!$R$14)</f>
        <v>2.0283975659229209E-3</v>
      </c>
      <c r="V10" s="116">
        <f>IF('נספח א5 - G'!$R$14=0,"",'נספח א5 - G'!W14/'נספח א5 - G'!$R$14)</f>
        <v>0</v>
      </c>
      <c r="W10" s="117">
        <f>IF('נספח א5 - G'!$R$14=0,"",'נספח א5 - G'!X14/'נספח א5 - G'!$R$14)</f>
        <v>0</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רעות - קרן השתלמות</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רעות - קרן השתלמות</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495</v>
      </c>
      <c r="E7" s="47" t="s">
        <v>496</v>
      </c>
      <c r="F7" s="11" t="s">
        <v>394</v>
      </c>
      <c r="G7" s="11" t="s">
        <v>395</v>
      </c>
      <c r="H7" s="11" t="s">
        <v>396</v>
      </c>
      <c r="I7" s="157" t="s">
        <v>41</v>
      </c>
      <c r="J7" s="522"/>
      <c r="K7" s="11" t="s">
        <v>495</v>
      </c>
      <c r="L7" s="47" t="s">
        <v>496</v>
      </c>
      <c r="M7" s="11" t="s">
        <v>394</v>
      </c>
      <c r="N7" s="11" t="s">
        <v>395</v>
      </c>
      <c r="O7" s="11" t="s">
        <v>396</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394</v>
      </c>
      <c r="I31" s="11" t="s">
        <v>395</v>
      </c>
      <c r="J31" s="11" t="s">
        <v>396</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525</v>
      </c>
      <c r="C38" s="545" t="s">
        <v>462</v>
      </c>
      <c r="D38" s="545"/>
      <c r="E38" s="546"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446</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495</v>
      </c>
      <c r="H95" s="326" t="s">
        <v>496</v>
      </c>
      <c r="I95" s="325" t="s">
        <v>394</v>
      </c>
      <c r="J95" s="325" t="s">
        <v>395</v>
      </c>
      <c r="K95" s="325" t="s">
        <v>396</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498</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9" t="s">
        <v>499</v>
      </c>
      <c r="C99" s="500" t="s">
        <v>458</v>
      </c>
      <c r="D99" s="500"/>
      <c r="E99" s="501"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521</v>
      </c>
      <c r="C103" s="500" t="s">
        <v>462</v>
      </c>
      <c r="D103" s="500"/>
      <c r="E103" s="501"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446</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רעות - קרן השתלמות</v>
      </c>
    </row>
    <row r="3" spans="1:145" ht="15.75" x14ac:dyDescent="0.25">
      <c r="B3" s="183" t="str">
        <f>CONCATENATE(הוראות!Z13,הוראות!F13)</f>
        <v>הנתונים ביחידות בודדות לשנת 2020</v>
      </c>
    </row>
    <row r="4" spans="1:145" ht="12.75" customHeight="1" x14ac:dyDescent="0.2">
      <c r="B4" s="182" t="s">
        <v>425</v>
      </c>
      <c r="C4" s="424" t="s">
        <v>26</v>
      </c>
      <c r="D4" s="425"/>
      <c r="E4" s="425"/>
      <c r="F4" s="425"/>
      <c r="G4" s="425"/>
      <c r="H4" s="425"/>
      <c r="I4" s="426"/>
      <c r="J4" s="431" t="s">
        <v>27</v>
      </c>
      <c r="K4" s="432"/>
      <c r="L4" s="432"/>
      <c r="M4" s="432"/>
      <c r="N4" s="432"/>
      <c r="O4" s="432"/>
      <c r="P4" s="432"/>
      <c r="Q4" s="432"/>
      <c r="R4" s="432"/>
      <c r="S4" s="432"/>
      <c r="T4" s="432"/>
      <c r="U4" s="432"/>
      <c r="V4" s="432"/>
      <c r="W4" s="433"/>
      <c r="X4" s="431" t="s">
        <v>529</v>
      </c>
      <c r="Y4" s="432"/>
      <c r="Z4" s="432"/>
      <c r="AA4" s="432"/>
      <c r="AB4" s="432"/>
      <c r="AC4" s="432"/>
      <c r="AD4" s="432"/>
      <c r="AE4" s="432"/>
      <c r="AF4" s="432"/>
      <c r="AG4" s="432"/>
      <c r="AH4" s="432"/>
      <c r="AI4" s="432"/>
      <c r="AJ4" s="432"/>
      <c r="AK4" s="433"/>
      <c r="AL4" s="431" t="s">
        <v>530</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c r="AL5" s="434" t="s">
        <v>30</v>
      </c>
      <c r="AM5" s="422"/>
      <c r="AN5" s="422"/>
      <c r="AO5" s="422"/>
      <c r="AP5" s="422"/>
      <c r="AQ5" s="422"/>
      <c r="AR5" s="423"/>
      <c r="AS5" s="434" t="s">
        <v>31</v>
      </c>
      <c r="AT5" s="422"/>
      <c r="AU5" s="422"/>
      <c r="AV5" s="422"/>
      <c r="AW5" s="422"/>
      <c r="AX5" s="422"/>
      <c r="AY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c r="AL6" s="405" t="str">
        <f>Q6</f>
        <v>סה"כ מספר תביעות</v>
      </c>
      <c r="AM6" s="422" t="s">
        <v>33</v>
      </c>
      <c r="AN6" s="422"/>
      <c r="AO6" s="422"/>
      <c r="AP6" s="422"/>
      <c r="AQ6" s="422"/>
      <c r="AR6" s="423"/>
      <c r="AS6" s="405" t="str">
        <f>X6</f>
        <v>סה"כ מספר תביעות</v>
      </c>
      <c r="AT6" s="422" t="s">
        <v>33</v>
      </c>
      <c r="AU6" s="422"/>
      <c r="AV6" s="422"/>
      <c r="AW6" s="422"/>
      <c r="AX6" s="422"/>
      <c r="AY6" s="423"/>
    </row>
    <row r="7" spans="1:145" ht="25.5" customHeight="1" x14ac:dyDescent="0.2">
      <c r="A7" s="159"/>
      <c r="B7" s="403" t="s">
        <v>34</v>
      </c>
      <c r="C7" s="406"/>
      <c r="D7" s="240" t="s">
        <v>502</v>
      </c>
      <c r="E7" s="47" t="s">
        <v>503</v>
      </c>
      <c r="F7" s="47" t="s">
        <v>36</v>
      </c>
      <c r="G7" s="47" t="s">
        <v>37</v>
      </c>
      <c r="H7" s="47" t="s">
        <v>38</v>
      </c>
      <c r="I7" s="160" t="s">
        <v>39</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c r="AL7" s="406"/>
      <c r="AM7" s="240" t="s">
        <v>495</v>
      </c>
      <c r="AN7" s="47" t="s">
        <v>496</v>
      </c>
      <c r="AO7" s="47" t="s">
        <v>394</v>
      </c>
      <c r="AP7" s="47" t="s">
        <v>395</v>
      </c>
      <c r="AQ7" s="47" t="s">
        <v>396</v>
      </c>
      <c r="AR7" s="160" t="s">
        <v>41</v>
      </c>
      <c r="AS7" s="406"/>
      <c r="AT7" s="240" t="s">
        <v>495</v>
      </c>
      <c r="AU7" s="47" t="s">
        <v>496</v>
      </c>
      <c r="AV7" s="47" t="s">
        <v>394</v>
      </c>
      <c r="AW7" s="47" t="s">
        <v>395</v>
      </c>
      <c r="AX7" s="47" t="s">
        <v>396</v>
      </c>
      <c r="AY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501</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רעות - קרן השתלמות</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501</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500</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2" t="s">
        <v>499</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רעות - קרן השתלמות</v>
      </c>
    </row>
    <row r="3" spans="1:121" ht="15.75" x14ac:dyDescent="0.25">
      <c r="B3" s="225" t="str">
        <f>CONCATENATE(הוראות!Z13,הוראות!F13)</f>
        <v>הנתונים ביחידות בודדות לשנת 2020</v>
      </c>
    </row>
    <row r="4" spans="1:121" ht="12.75" customHeight="1" x14ac:dyDescent="0.2">
      <c r="B4" s="182" t="s">
        <v>425</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495</v>
      </c>
      <c r="E7" s="47" t="s">
        <v>496</v>
      </c>
      <c r="F7" s="47" t="s">
        <v>394</v>
      </c>
      <c r="G7" s="47" t="s">
        <v>395</v>
      </c>
      <c r="H7" s="47" t="s">
        <v>396</v>
      </c>
      <c r="I7" s="160" t="s">
        <v>41</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c r="AL7" s="406"/>
      <c r="AM7" s="240" t="s">
        <v>495</v>
      </c>
      <c r="AN7" s="47" t="s">
        <v>496</v>
      </c>
      <c r="AO7" s="47" t="s">
        <v>394</v>
      </c>
      <c r="AP7" s="47" t="s">
        <v>395</v>
      </c>
      <c r="AQ7" s="47" t="s">
        <v>396</v>
      </c>
      <c r="AR7" s="160" t="s">
        <v>41</v>
      </c>
      <c r="AS7" s="406"/>
      <c r="AT7" s="240" t="s">
        <v>495</v>
      </c>
      <c r="AU7" s="47" t="s">
        <v>496</v>
      </c>
      <c r="AV7" s="47" t="s">
        <v>394</v>
      </c>
      <c r="AW7" s="47" t="s">
        <v>395</v>
      </c>
      <c r="AX7" s="47" t="s">
        <v>396</v>
      </c>
      <c r="AY7" s="160" t="s">
        <v>41</v>
      </c>
      <c r="AZ7" s="406"/>
      <c r="BA7" s="240" t="s">
        <v>495</v>
      </c>
      <c r="BB7" s="47" t="s">
        <v>496</v>
      </c>
      <c r="BC7" s="47" t="s">
        <v>394</v>
      </c>
      <c r="BD7" s="47" t="s">
        <v>395</v>
      </c>
      <c r="BE7" s="47" t="s">
        <v>396</v>
      </c>
      <c r="BF7" s="160" t="s">
        <v>41</v>
      </c>
      <c r="BG7" s="406"/>
      <c r="BH7" s="240" t="s">
        <v>495</v>
      </c>
      <c r="BI7" s="47" t="s">
        <v>496</v>
      </c>
      <c r="BJ7" s="47" t="s">
        <v>394</v>
      </c>
      <c r="BK7" s="47" t="s">
        <v>395</v>
      </c>
      <c r="BL7" s="47" t="s">
        <v>396</v>
      </c>
      <c r="BM7" s="160" t="s">
        <v>41</v>
      </c>
      <c r="BN7" s="406"/>
      <c r="BO7" s="240" t="s">
        <v>495</v>
      </c>
      <c r="BP7" s="47" t="s">
        <v>496</v>
      </c>
      <c r="BQ7" s="47" t="s">
        <v>394</v>
      </c>
      <c r="BR7" s="47" t="s">
        <v>395</v>
      </c>
      <c r="BS7" s="47" t="s">
        <v>396</v>
      </c>
      <c r="BT7" s="160" t="s">
        <v>41</v>
      </c>
      <c r="BU7" s="406"/>
      <c r="BV7" s="240" t="s">
        <v>495</v>
      </c>
      <c r="BW7" s="47" t="s">
        <v>496</v>
      </c>
      <c r="BX7" s="47" t="s">
        <v>394</v>
      </c>
      <c r="BY7" s="47" t="s">
        <v>395</v>
      </c>
      <c r="BZ7" s="47" t="s">
        <v>396</v>
      </c>
      <c r="CA7" s="160" t="s">
        <v>41</v>
      </c>
      <c r="CB7" s="406"/>
      <c r="CC7" s="240" t="s">
        <v>495</v>
      </c>
      <c r="CD7" s="47" t="s">
        <v>496</v>
      </c>
      <c r="CE7" s="47" t="s">
        <v>394</v>
      </c>
      <c r="CF7" s="47" t="s">
        <v>395</v>
      </c>
      <c r="CG7" s="47" t="s">
        <v>396</v>
      </c>
      <c r="CH7" s="160" t="s">
        <v>41</v>
      </c>
      <c r="CI7" s="406"/>
      <c r="CJ7" s="240" t="s">
        <v>495</v>
      </c>
      <c r="CK7" s="47" t="s">
        <v>496</v>
      </c>
      <c r="CL7" s="47" t="s">
        <v>394</v>
      </c>
      <c r="CM7" s="47" t="s">
        <v>395</v>
      </c>
      <c r="CN7" s="47" t="s">
        <v>396</v>
      </c>
      <c r="CO7" s="160" t="s">
        <v>41</v>
      </c>
      <c r="CP7" s="406"/>
      <c r="CQ7" s="240" t="s">
        <v>495</v>
      </c>
      <c r="CR7" s="47" t="s">
        <v>496</v>
      </c>
      <c r="CS7" s="47" t="s">
        <v>394</v>
      </c>
      <c r="CT7" s="47" t="s">
        <v>395</v>
      </c>
      <c r="CU7" s="47" t="s">
        <v>396</v>
      </c>
      <c r="CV7" s="160" t="s">
        <v>41</v>
      </c>
      <c r="CW7" s="406"/>
      <c r="CX7" s="240" t="s">
        <v>495</v>
      </c>
      <c r="CY7" s="47" t="s">
        <v>496</v>
      </c>
      <c r="CZ7" s="47" t="s">
        <v>394</v>
      </c>
      <c r="DA7" s="47" t="s">
        <v>395</v>
      </c>
      <c r="DB7" s="47" t="s">
        <v>396</v>
      </c>
      <c r="DC7" s="160" t="s">
        <v>41</v>
      </c>
      <c r="DD7" s="406"/>
      <c r="DE7" s="240" t="s">
        <v>495</v>
      </c>
      <c r="DF7" s="47" t="s">
        <v>496</v>
      </c>
      <c r="DG7" s="47" t="s">
        <v>394</v>
      </c>
      <c r="DH7" s="47" t="s">
        <v>395</v>
      </c>
      <c r="DI7" s="47" t="s">
        <v>396</v>
      </c>
      <c r="DJ7" s="160" t="s">
        <v>41</v>
      </c>
      <c r="DK7" s="406"/>
      <c r="DL7" s="240" t="s">
        <v>495</v>
      </c>
      <c r="DM7" s="47" t="s">
        <v>496</v>
      </c>
      <c r="DN7" s="47" t="s">
        <v>394</v>
      </c>
      <c r="DO7" s="47" t="s">
        <v>395</v>
      </c>
      <c r="DP7" s="47" t="s">
        <v>396</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רעות - קרן השתלמות</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500</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2" t="s">
        <v>499</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רעות - קרן השתלמות</v>
      </c>
    </row>
    <row r="3" spans="1:39" ht="15.75" x14ac:dyDescent="0.25">
      <c r="B3" s="183" t="str">
        <f>CONCATENATE(הוראות!Z13,הוראות!F13)</f>
        <v>הנתונים ביחידות בודדות לשנת 2020</v>
      </c>
    </row>
    <row r="4" spans="1:39" ht="12.75" customHeight="1" x14ac:dyDescent="0.2">
      <c r="B4" s="182" t="s">
        <v>425</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495</v>
      </c>
      <c r="E7" s="47" t="s">
        <v>496</v>
      </c>
      <c r="F7" s="47" t="s">
        <v>394</v>
      </c>
      <c r="G7" s="47" t="s">
        <v>395</v>
      </c>
      <c r="H7" s="47" t="s">
        <v>396</v>
      </c>
      <c r="I7" s="160" t="s">
        <v>41</v>
      </c>
      <c r="J7" s="406"/>
      <c r="K7" s="240" t="s">
        <v>495</v>
      </c>
      <c r="L7" s="47" t="s">
        <v>496</v>
      </c>
      <c r="M7" s="47" t="s">
        <v>394</v>
      </c>
      <c r="N7" s="47" t="s">
        <v>395</v>
      </c>
      <c r="O7" s="47" t="s">
        <v>396</v>
      </c>
      <c r="P7" s="160" t="s">
        <v>41</v>
      </c>
      <c r="Q7" s="406"/>
      <c r="R7" s="240" t="s">
        <v>495</v>
      </c>
      <c r="S7" s="47" t="s">
        <v>496</v>
      </c>
      <c r="T7" s="47" t="s">
        <v>394</v>
      </c>
      <c r="U7" s="47" t="s">
        <v>395</v>
      </c>
      <c r="V7" s="47" t="s">
        <v>396</v>
      </c>
      <c r="W7" s="160" t="s">
        <v>41</v>
      </c>
      <c r="X7" s="406"/>
      <c r="Y7" s="240" t="s">
        <v>495</v>
      </c>
      <c r="Z7" s="47" t="s">
        <v>496</v>
      </c>
      <c r="AA7" s="47" t="s">
        <v>394</v>
      </c>
      <c r="AB7" s="47" t="s">
        <v>395</v>
      </c>
      <c r="AC7" s="47" t="s">
        <v>396</v>
      </c>
      <c r="AD7" s="160" t="s">
        <v>41</v>
      </c>
      <c r="AE7" s="406"/>
      <c r="AF7" s="240" t="s">
        <v>495</v>
      </c>
      <c r="AG7" s="47" t="s">
        <v>496</v>
      </c>
      <c r="AH7" s="47" t="s">
        <v>394</v>
      </c>
      <c r="AI7" s="47" t="s">
        <v>395</v>
      </c>
      <c r="AJ7" s="47" t="s">
        <v>396</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רעות - קרן השתלמות</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500</v>
      </c>
      <c r="C11" s="443"/>
      <c r="D11" s="444"/>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42" t="s">
        <v>499</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446</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4" t="s">
        <v>86</v>
      </c>
      <c r="C26" s="465"/>
      <c r="D26" s="466"/>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dacec7115b90f0a1ef1bae4d6959911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f59fb0920823a8a78b1180946814a7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1EB15C-9D5B-4C44-813C-354930E3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a46656d4-8850-49b3-aebd-68bd05f7f43d"/>
    <ds:schemaRef ds:uri="http://www.w3.org/XML/1998/namespace"/>
    <ds:schemaRef ds:uri="http://purl.org/dc/dcmityp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2019</dc:title>
  <dc:creator>אוהד מעודי</dc:creator>
  <cp:lastModifiedBy>סוזי מאור</cp:lastModifiedBy>
  <cp:lastPrinted>2016-06-28T14:16:06Z</cp:lastPrinted>
  <dcterms:created xsi:type="dcterms:W3CDTF">2012-03-26T09:12:08Z</dcterms:created>
  <dcterms:modified xsi:type="dcterms:W3CDTF">2021-02-10T11:21:24Z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